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1w37ey\OneDrive - A1 Group\Dokumente\Cloud\Energiegemeinschaften\Einsparung\"/>
    </mc:Choice>
  </mc:AlternateContent>
  <bookViews>
    <workbookView xWindow="0" yWindow="0" windowWidth="25200" windowHeight="11670"/>
  </bookViews>
  <sheets>
    <sheet name="Kompakt" sheetId="5" r:id="rId1"/>
    <sheet name="Details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N6" i="5"/>
  <c r="E6" i="5"/>
  <c r="O5" i="5" s="1"/>
  <c r="N5" i="5"/>
  <c r="E5" i="5"/>
  <c r="E7" i="5" s="1"/>
  <c r="M9" i="4"/>
  <c r="N6" i="4"/>
  <c r="N5" i="4"/>
  <c r="N7" i="4" s="1"/>
  <c r="E6" i="4"/>
  <c r="O5" i="4" s="1"/>
  <c r="E5" i="4"/>
  <c r="N7" i="5" l="1"/>
  <c r="N8" i="5" s="1"/>
  <c r="I5" i="5" s="1"/>
  <c r="O16" i="5"/>
  <c r="O15" i="5"/>
  <c r="O14" i="5"/>
  <c r="M5" i="5"/>
  <c r="L5" i="5"/>
  <c r="E7" i="4"/>
  <c r="O15" i="4" s="1"/>
  <c r="M5" i="4"/>
  <c r="L5" i="4"/>
  <c r="O6" i="4" s="1"/>
  <c r="O7" i="4" s="1"/>
  <c r="O6" i="5" l="1"/>
  <c r="O7" i="5" s="1"/>
  <c r="O17" i="5"/>
  <c r="M8" i="5" s="1"/>
  <c r="N8" i="4"/>
  <c r="I5" i="4" s="1"/>
  <c r="O14" i="4"/>
  <c r="O16" i="4"/>
  <c r="O8" i="5" l="1"/>
  <c r="I6" i="5" s="1"/>
  <c r="I7" i="5" s="1"/>
  <c r="O17" i="4"/>
  <c r="M8" i="4" s="1"/>
  <c r="O8" i="4" s="1"/>
  <c r="I6" i="4" s="1"/>
  <c r="O10" i="5" l="1"/>
  <c r="O10" i="4"/>
  <c r="I7" i="4" l="1"/>
</calcChain>
</file>

<file path=xl/sharedStrings.xml><?xml version="1.0" encoding="utf-8"?>
<sst xmlns="http://schemas.openxmlformats.org/spreadsheetml/2006/main" count="100" uniqueCount="45">
  <si>
    <t>kWh</t>
  </si>
  <si>
    <t>%</t>
  </si>
  <si>
    <t>Cent/kWh</t>
  </si>
  <si>
    <t>€/Jahr</t>
  </si>
  <si>
    <t>Kosten</t>
  </si>
  <si>
    <t>Bezug vom Netz</t>
  </si>
  <si>
    <t>Erlöse PV  (Brutto)</t>
  </si>
  <si>
    <t>Tarife und Netz</t>
  </si>
  <si>
    <t xml:space="preserve">Anleitung: </t>
  </si>
  <si>
    <t>EINGABE-FELD</t>
  </si>
  <si>
    <t>Einspeisetarif z.B. ÖMAG</t>
  </si>
  <si>
    <t>Servicebeitrag je kWh (Summe aus Einspeisung und Bezug):</t>
  </si>
  <si>
    <t xml:space="preserve">Von </t>
  </si>
  <si>
    <t>Bis</t>
  </si>
  <si>
    <t xml:space="preserve">SUMME: </t>
  </si>
  <si>
    <t>Betriebskosten / Quartal</t>
  </si>
  <si>
    <t>ab Teilnehmer</t>
  </si>
  <si>
    <t>€/Quartal</t>
  </si>
  <si>
    <r>
      <t>Servicebeitrag</t>
    </r>
    <r>
      <rPr>
        <sz val="9"/>
        <color theme="1"/>
        <rFont val="Titillium Web"/>
      </rPr>
      <t xml:space="preserve"> (Jahr)</t>
    </r>
  </si>
  <si>
    <r>
      <t xml:space="preserve">Betriebskosten </t>
    </r>
    <r>
      <rPr>
        <sz val="9"/>
        <color theme="1"/>
        <rFont val="Titillium Web"/>
      </rPr>
      <t>(Jahr)</t>
    </r>
  </si>
  <si>
    <t>Netto</t>
  </si>
  <si>
    <t>Erlöse für PV
Std-Einspeiser
Anteil</t>
  </si>
  <si>
    <t>Ersparnis/Jahr                               ca.:</t>
  </si>
  <si>
    <t>KLUUB BEG -Tarif</t>
  </si>
  <si>
    <t>Arbeitspreis (netto) Std-EVU Vertrag</t>
  </si>
  <si>
    <t>Überschuss PV-Anlage(n)</t>
  </si>
  <si>
    <t>BEG-Anteil</t>
  </si>
  <si>
    <t>kWh
in/aus BEG</t>
  </si>
  <si>
    <t xml:space="preserve">* die genaue Kostenersparnis ist abhängig vom Energie-Anteil aus/in BEG; </t>
  </si>
  <si>
    <t>Erlöse für PV
BEG-Anteil</t>
  </si>
  <si>
    <t>Stromkosten ohne BEG</t>
  </si>
  <si>
    <t>Stromkosten mit BEG</t>
  </si>
  <si>
    <t>Summe BEG-Anteil</t>
  </si>
  <si>
    <t>BEG-Teilnehmer: ≥ 10</t>
  </si>
  <si>
    <t>Stromkosten für
Std-Bezugstarif</t>
  </si>
  <si>
    <t>Stromkosten für
BEG-Mitglied</t>
  </si>
  <si>
    <t>Stromkosten (Brutto)
ohne Netzgebühren</t>
  </si>
  <si>
    <t>€</t>
  </si>
  <si>
    <t>Für Berechnung in rot umrandete Felder eigene Daten eingeben!
  1) Einspeise/Bezugs-Mengen anpassen
  2) Preise für Bezug und Einspeisung anpassen
  3) Gesamt-Teilnehmer-Zahl &amp; eigene Standorte einstellen
  4) BEG-Anteil [%] am Strombezug/Einspeisung definieren:
         PV-Einspeisen typ. 30-70%
         Bezug: ohne Batteriesysteme typ. 30-40 %</t>
  </si>
  <si>
    <t xml:space="preserve">Rev.0  11_2023; </t>
  </si>
  <si>
    <t>abzüglich Servicegebühren</t>
  </si>
  <si>
    <t>Gesamtkosten, Brutto</t>
  </si>
  <si>
    <t>BEG-Ersparnis</t>
  </si>
  <si>
    <r>
      <rPr>
        <b/>
        <sz val="18"/>
        <color rgb="FFFF0000"/>
        <rFont val="Titillium Web"/>
      </rPr>
      <t>BEG</t>
    </r>
    <r>
      <rPr>
        <b/>
        <sz val="18"/>
        <color rgb="FF3C3C3C"/>
        <rFont val="Titillium Web"/>
      </rPr>
      <t>-Kalkulator</t>
    </r>
  </si>
  <si>
    <t>BEG-Kalkulator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</si>
</sst>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.000_-;\-&quot;€&quot;\ * #,##0.000_-;_-&quot;€&quot;\ * &quot;-&quot;??_-;_-@_-"/>
    <numFmt numFmtId="166" formatCode="0.0"/>
    <numFmt numFmtId="167" formatCode="_-&quot;€&quot;\ * #,##0.0_-;\-&quot;€&quot;\ * #,##0.0_-;_-&quot;€&quot;\ * &quot;-&quot;??_-;_-@_-"/>
    <numFmt numFmtId="168" formatCode="#,##0_ ;\-#,##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12529"/>
      <name val="Titillium Web"/>
    </font>
    <font>
      <sz val="9"/>
      <color rgb="FF3C3C3C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b/>
      <sz val="9"/>
      <color theme="1"/>
      <name val="Titillium Web"/>
    </font>
    <font>
      <b/>
      <sz val="9"/>
      <color rgb="FFFF0000"/>
      <name val="Titillium Web"/>
    </font>
    <font>
      <b/>
      <sz val="9"/>
      <color rgb="FF00B050"/>
      <name val="Titillium Web"/>
    </font>
    <font>
      <sz val="9"/>
      <color rgb="FFEB5032"/>
      <name val="Titillium Web"/>
    </font>
    <font>
      <sz val="9"/>
      <color rgb="FFFF0000"/>
      <name val="Titillium Web"/>
    </font>
    <font>
      <sz val="9"/>
      <color rgb="FF00B050"/>
      <name val="Titillium Web"/>
    </font>
    <font>
      <b/>
      <sz val="9"/>
      <color theme="4" tint="0.39997558519241921"/>
      <name val="Titillium Web"/>
    </font>
    <font>
      <sz val="9"/>
      <color rgb="FF96C446"/>
      <name val="Titillium Web"/>
    </font>
    <font>
      <b/>
      <sz val="18"/>
      <color rgb="FF3C3C3C"/>
      <name val="Titillium Web"/>
    </font>
    <font>
      <b/>
      <sz val="12"/>
      <color rgb="FF00B050"/>
      <name val="Titillium Web"/>
    </font>
    <font>
      <b/>
      <sz val="14"/>
      <color rgb="FFFF0000"/>
      <name val="Titillium Web"/>
    </font>
    <font>
      <b/>
      <sz val="14"/>
      <color rgb="FF00B050"/>
      <name val="Titillium Web"/>
    </font>
    <font>
      <b/>
      <sz val="18"/>
      <color rgb="FFFF0000"/>
      <name val="Titillium Web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ECF3DE"/>
        <bgColor indexed="64"/>
      </patternFill>
    </fill>
  </fills>
  <borders count="96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3C3C3C"/>
      </top>
      <bottom/>
      <diagonal/>
    </border>
    <border>
      <left style="medium">
        <color rgb="FF3C3C3C"/>
      </left>
      <right/>
      <top style="thin">
        <color rgb="FF3C3C3C"/>
      </top>
      <bottom style="medium">
        <color rgb="FF3C3C3C"/>
      </bottom>
      <diagonal/>
    </border>
    <border>
      <left/>
      <right/>
      <top style="thin">
        <color rgb="FF3C3C3C"/>
      </top>
      <bottom style="medium">
        <color rgb="FF3C3C3C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EB5032"/>
      </top>
      <bottom/>
      <diagonal/>
    </border>
    <border>
      <left style="medium">
        <color rgb="FFEB5032"/>
      </left>
      <right/>
      <top style="medium">
        <color rgb="FFEB5032"/>
      </top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/>
      <diagonal/>
    </border>
    <border>
      <left style="thin">
        <color rgb="FF3C3C3C"/>
      </left>
      <right style="medium">
        <color indexed="64"/>
      </right>
      <top style="medium">
        <color indexed="64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EB5032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3C3C3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FF0000"/>
      </bottom>
      <diagonal/>
    </border>
    <border>
      <left style="medium">
        <color rgb="FF3C3C3C"/>
      </left>
      <right style="thin">
        <color theme="1"/>
      </right>
      <top/>
      <bottom style="thin">
        <color rgb="FF3C3C3C"/>
      </bottom>
      <diagonal/>
    </border>
    <border>
      <left/>
      <right style="medium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3C3C3C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/>
      <diagonal/>
    </border>
    <border>
      <left style="medium">
        <color indexed="64"/>
      </left>
      <right/>
      <top style="thin">
        <color rgb="FF3C3C3C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EB5032"/>
      </bottom>
      <diagonal/>
    </border>
    <border>
      <left/>
      <right style="medium">
        <color theme="1"/>
      </right>
      <top style="medium">
        <color theme="1"/>
      </top>
      <bottom style="medium">
        <color rgb="FFEB5032"/>
      </bottom>
      <diagonal/>
    </border>
    <border>
      <left/>
      <right style="medium">
        <color theme="1"/>
      </right>
      <top style="medium">
        <color rgb="FFEB5032"/>
      </top>
      <bottom style="medium">
        <color rgb="FFEB5032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rgb="FF3C3C3C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rgb="FF3C3C3C"/>
      </top>
      <bottom style="medium">
        <color theme="1"/>
      </bottom>
      <diagonal/>
    </border>
    <border>
      <left style="medium">
        <color rgb="FF3C3C3C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rgb="FF3C3C3C"/>
      </top>
      <bottom style="medium">
        <color theme="1"/>
      </bottom>
      <diagonal/>
    </border>
    <border>
      <left/>
      <right/>
      <top style="thin">
        <color rgb="FF3C3C3C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rgb="FF3C3C3C"/>
      </bottom>
      <diagonal/>
    </border>
    <border>
      <left/>
      <right style="medium">
        <color theme="1"/>
      </right>
      <top style="medium">
        <color theme="1"/>
      </top>
      <bottom style="medium">
        <color rgb="FF3C3C3C"/>
      </bottom>
      <diagonal/>
    </border>
    <border>
      <left style="medium">
        <color theme="1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medium">
        <color theme="1"/>
      </right>
      <top style="thin">
        <color rgb="FF3C3C3C"/>
      </top>
      <bottom style="medium">
        <color rgb="FF3C3C3C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/>
      <bottom style="thin">
        <color rgb="FF3C3C3C"/>
      </bottom>
      <diagonal/>
    </border>
    <border>
      <left style="medium">
        <color theme="1"/>
      </left>
      <right/>
      <top style="thin">
        <color theme="1"/>
      </top>
      <bottom style="thin">
        <color rgb="FF3C3C3C"/>
      </bottom>
      <diagonal/>
    </border>
    <border>
      <left/>
      <right style="medium">
        <color theme="1"/>
      </right>
      <top style="thin">
        <color theme="1"/>
      </top>
      <bottom style="thin">
        <color rgb="FF3C3C3C"/>
      </bottom>
      <diagonal/>
    </border>
    <border>
      <left style="medium">
        <color theme="1"/>
      </left>
      <right/>
      <top style="thin">
        <color rgb="FF3C3C3C"/>
      </top>
      <bottom style="medium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32" xfId="0" applyFont="1" applyBorder="1" applyAlignment="1">
      <alignment vertical="center" wrapText="1"/>
    </xf>
    <xf numFmtId="0" fontId="3" fillId="0" borderId="0" xfId="0" applyFont="1"/>
    <xf numFmtId="0" fontId="3" fillId="0" borderId="3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22" xfId="0" applyFont="1" applyBorder="1"/>
    <xf numFmtId="0" fontId="3" fillId="0" borderId="23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3" borderId="44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1"/>
    </xf>
    <xf numFmtId="0" fontId="3" fillId="0" borderId="34" xfId="1" applyNumberFormat="1" applyFont="1" applyFill="1" applyBorder="1" applyAlignment="1" applyProtection="1">
      <alignment horizontal="center" vertical="center"/>
      <protection locked="0"/>
    </xf>
    <xf numFmtId="164" fontId="3" fillId="0" borderId="62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44" fontId="10" fillId="0" borderId="17" xfId="0" applyNumberFormat="1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3" xfId="0" applyFont="1" applyBorder="1" applyAlignment="1">
      <alignment horizontal="left" vertical="center" wrapText="1" indent="1"/>
    </xf>
    <xf numFmtId="164" fontId="3" fillId="0" borderId="26" xfId="1" quotePrefix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164" fontId="3" fillId="4" borderId="64" xfId="0" applyNumberFormat="1" applyFont="1" applyFill="1" applyBorder="1" applyAlignment="1">
      <alignment horizontal="center" vertical="center"/>
    </xf>
    <xf numFmtId="164" fontId="4" fillId="0" borderId="25" xfId="1" quotePrefix="1" applyNumberFormat="1" applyFont="1" applyFill="1" applyBorder="1" applyAlignment="1">
      <alignment horizontal="center" vertical="center"/>
    </xf>
    <xf numFmtId="164" fontId="3" fillId="4" borderId="4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6" fillId="0" borderId="19" xfId="0" applyFont="1" applyBorder="1" applyAlignment="1">
      <alignment vertical="center"/>
    </xf>
    <xf numFmtId="44" fontId="12" fillId="2" borderId="15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4" xfId="0" applyFont="1" applyBorder="1"/>
    <xf numFmtId="0" fontId="6" fillId="0" borderId="20" xfId="0" applyFont="1" applyBorder="1" applyAlignment="1">
      <alignment vertical="center"/>
    </xf>
    <xf numFmtId="44" fontId="6" fillId="0" borderId="14" xfId="2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3" fillId="3" borderId="56" xfId="0" applyFont="1" applyFill="1" applyBorder="1" applyAlignment="1">
      <alignment horizontal="left" vertical="center" indent="1"/>
    </xf>
    <xf numFmtId="0" fontId="3" fillId="3" borderId="38" xfId="0" applyFont="1" applyFill="1" applyBorder="1" applyAlignment="1">
      <alignment horizontal="center" vertical="center"/>
    </xf>
    <xf numFmtId="166" fontId="9" fillId="0" borderId="57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wrapText="1" indent="1"/>
    </xf>
    <xf numFmtId="0" fontId="13" fillId="0" borderId="58" xfId="0" applyFont="1" applyBorder="1" applyAlignment="1" applyProtection="1">
      <alignment horizontal="center" vertical="center"/>
      <protection locked="0"/>
    </xf>
    <xf numFmtId="166" fontId="3" fillId="0" borderId="58" xfId="0" applyNumberFormat="1" applyFont="1" applyBorder="1" applyAlignment="1" applyProtection="1">
      <alignment horizontal="center" vertical="center"/>
      <protection locked="0"/>
    </xf>
    <xf numFmtId="1" fontId="3" fillId="0" borderId="5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167" fontId="3" fillId="0" borderId="0" xfId="2" applyNumberFormat="1" applyFont="1" applyFill="1" applyBorder="1" applyAlignment="1">
      <alignment horizontal="center" vertical="center"/>
    </xf>
    <xf numFmtId="0" fontId="3" fillId="0" borderId="65" xfId="0" applyFont="1" applyBorder="1" applyAlignment="1">
      <alignment horizontal="left" vertical="center" wrapText="1" indent="1"/>
    </xf>
    <xf numFmtId="0" fontId="4" fillId="0" borderId="1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12" xfId="0" applyFont="1" applyBorder="1" applyAlignment="1" applyProtection="1">
      <alignment vertical="top"/>
      <protection locked="0"/>
    </xf>
    <xf numFmtId="0" fontId="3" fillId="3" borderId="51" xfId="0" applyFont="1" applyFill="1" applyBorder="1" applyAlignment="1">
      <alignment horizontal="center" vertical="center"/>
    </xf>
    <xf numFmtId="44" fontId="11" fillId="0" borderId="66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8" xfId="0" applyFont="1" applyBorder="1"/>
    <xf numFmtId="0" fontId="4" fillId="0" borderId="67" xfId="0" applyFont="1" applyBorder="1"/>
    <xf numFmtId="0" fontId="4" fillId="0" borderId="68" xfId="0" applyFont="1" applyBorder="1"/>
    <xf numFmtId="0" fontId="3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3" borderId="70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3" fontId="4" fillId="0" borderId="72" xfId="0" quotePrefix="1" applyNumberFormat="1" applyFont="1" applyBorder="1" applyAlignment="1" applyProtection="1">
      <alignment horizontal="center"/>
      <protection locked="0"/>
    </xf>
    <xf numFmtId="3" fontId="4" fillId="0" borderId="73" xfId="0" applyNumberFormat="1" applyFont="1" applyBorder="1" applyAlignment="1" applyProtection="1">
      <alignment horizontal="center"/>
      <protection locked="0"/>
    </xf>
    <xf numFmtId="0" fontId="4" fillId="0" borderId="75" xfId="0" applyFont="1" applyBorder="1" applyProtection="1">
      <protection locked="0"/>
    </xf>
    <xf numFmtId="3" fontId="4" fillId="0" borderId="76" xfId="0" quotePrefix="1" applyNumberFormat="1" applyFont="1" applyBorder="1" applyAlignment="1" applyProtection="1">
      <alignment horizontal="center"/>
      <protection locked="0"/>
    </xf>
    <xf numFmtId="3" fontId="4" fillId="0" borderId="77" xfId="0" applyNumberFormat="1" applyFont="1" applyBorder="1" applyAlignment="1" applyProtection="1">
      <alignment horizontal="center"/>
      <protection locked="0"/>
    </xf>
    <xf numFmtId="3" fontId="4" fillId="0" borderId="77" xfId="1" applyNumberFormat="1" applyFont="1" applyBorder="1" applyAlignment="1" applyProtection="1">
      <alignment horizontal="center"/>
      <protection locked="0"/>
    </xf>
    <xf numFmtId="0" fontId="4" fillId="0" borderId="78" xfId="0" applyFont="1" applyBorder="1" applyProtection="1">
      <protection locked="0"/>
    </xf>
    <xf numFmtId="0" fontId="3" fillId="3" borderId="80" xfId="0" applyFont="1" applyFill="1" applyBorder="1" applyAlignment="1">
      <alignment horizontal="center" vertical="center"/>
    </xf>
    <xf numFmtId="165" fontId="4" fillId="0" borderId="15" xfId="2" applyNumberFormat="1" applyFont="1" applyBorder="1" applyAlignment="1" applyProtection="1">
      <alignment horizontal="center"/>
      <protection locked="0"/>
    </xf>
    <xf numFmtId="165" fontId="4" fillId="0" borderId="81" xfId="2" applyNumberFormat="1" applyFont="1" applyBorder="1" applyAlignment="1" applyProtection="1">
      <alignment horizontal="center"/>
      <protection locked="0"/>
    </xf>
    <xf numFmtId="44" fontId="3" fillId="4" borderId="82" xfId="2" applyFont="1" applyFill="1" applyBorder="1" applyAlignment="1">
      <alignment horizontal="center" vertical="center"/>
    </xf>
    <xf numFmtId="44" fontId="2" fillId="0" borderId="2" xfId="2" applyFont="1" applyBorder="1" applyAlignment="1" applyProtection="1">
      <alignment vertical="center"/>
      <protection locked="0"/>
    </xf>
    <xf numFmtId="44" fontId="2" fillId="0" borderId="53" xfId="2" applyFont="1" applyBorder="1" applyAlignment="1" applyProtection="1">
      <alignment vertical="center"/>
      <protection locked="0"/>
    </xf>
    <xf numFmtId="44" fontId="3" fillId="4" borderId="83" xfId="2" applyFont="1" applyFill="1" applyBorder="1" applyAlignment="1">
      <alignment horizontal="center" vertical="center"/>
    </xf>
    <xf numFmtId="44" fontId="3" fillId="4" borderId="86" xfId="2" applyFont="1" applyFill="1" applyBorder="1" applyAlignment="1">
      <alignment horizontal="center" vertical="center"/>
    </xf>
    <xf numFmtId="44" fontId="3" fillId="4" borderId="87" xfId="2" applyFont="1" applyFill="1" applyBorder="1" applyAlignment="1">
      <alignment horizontal="center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44" fontId="4" fillId="0" borderId="74" xfId="2" applyFont="1" applyFill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44" fontId="4" fillId="0" borderId="89" xfId="2" applyFont="1" applyFill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44" fontId="4" fillId="0" borderId="91" xfId="2" applyFont="1" applyFill="1" applyBorder="1" applyAlignment="1" applyProtection="1">
      <alignment horizontal="center" vertical="center"/>
      <protection locked="0"/>
    </xf>
    <xf numFmtId="44" fontId="16" fillId="0" borderId="66" xfId="0" applyNumberFormat="1" applyFont="1" applyBorder="1" applyAlignment="1">
      <alignment vertical="center"/>
    </xf>
    <xf numFmtId="3" fontId="3" fillId="0" borderId="34" xfId="1" applyNumberFormat="1" applyFont="1" applyFill="1" applyBorder="1" applyAlignment="1" applyProtection="1">
      <alignment horizontal="center" vertical="center"/>
      <protection locked="0"/>
    </xf>
    <xf numFmtId="3" fontId="3" fillId="0" borderId="37" xfId="1" applyNumberFormat="1" applyFont="1" applyFill="1" applyBorder="1" applyAlignment="1" applyProtection="1">
      <alignment horizontal="center" vertical="center"/>
      <protection locked="0"/>
    </xf>
    <xf numFmtId="168" fontId="3" fillId="0" borderId="62" xfId="1" applyNumberFormat="1" applyFont="1" applyFill="1" applyBorder="1" applyAlignment="1">
      <alignment vertical="center"/>
    </xf>
    <xf numFmtId="164" fontId="3" fillId="0" borderId="26" xfId="1" quotePrefix="1" applyNumberFormat="1" applyFont="1" applyFill="1" applyBorder="1" applyAlignment="1">
      <alignment vertical="center"/>
    </xf>
    <xf numFmtId="44" fontId="17" fillId="4" borderId="28" xfId="2" applyFont="1" applyFill="1" applyBorder="1" applyAlignment="1">
      <alignment horizontal="center" vertical="center"/>
    </xf>
    <xf numFmtId="44" fontId="8" fillId="4" borderId="50" xfId="2" applyFont="1" applyFill="1" applyBorder="1" applyAlignment="1">
      <alignment horizontal="center" vertical="center"/>
    </xf>
    <xf numFmtId="0" fontId="3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69" xfId="1" applyNumberFormat="1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44" fontId="3" fillId="4" borderId="84" xfId="2" applyFont="1" applyFill="1" applyBorder="1" applyAlignment="1">
      <alignment horizontal="center" vertical="center"/>
    </xf>
    <xf numFmtId="44" fontId="3" fillId="4" borderId="85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44" fontId="15" fillId="4" borderId="95" xfId="2" applyFont="1" applyFill="1" applyBorder="1" applyAlignment="1">
      <alignment horizontal="center" vertical="center"/>
    </xf>
    <xf numFmtId="44" fontId="15" fillId="4" borderId="79" xfId="2" applyFont="1" applyFill="1" applyBorder="1" applyAlignment="1">
      <alignment horizontal="center" vertical="center"/>
    </xf>
    <xf numFmtId="44" fontId="6" fillId="0" borderId="7" xfId="0" applyNumberFormat="1" applyFont="1" applyBorder="1" applyAlignment="1" applyProtection="1">
      <alignment horizontal="center" vertical="center" wrapText="1"/>
      <protection locked="0"/>
    </xf>
    <xf numFmtId="44" fontId="6" fillId="0" borderId="8" xfId="0" applyNumberFormat="1" applyFont="1" applyBorder="1" applyAlignment="1" applyProtection="1">
      <alignment horizontal="center" vertical="center"/>
      <protection locked="0"/>
    </xf>
    <xf numFmtId="44" fontId="10" fillId="0" borderId="16" xfId="0" applyNumberFormat="1" applyFont="1" applyBorder="1" applyAlignment="1">
      <alignment horizontal="center" vertical="center"/>
    </xf>
    <xf numFmtId="44" fontId="10" fillId="0" borderId="17" xfId="0" applyNumberFormat="1" applyFont="1" applyBorder="1" applyAlignment="1">
      <alignment horizontal="center" vertical="center"/>
    </xf>
    <xf numFmtId="44" fontId="6" fillId="0" borderId="0" xfId="0" applyNumberFormat="1" applyFont="1" applyAlignment="1" applyProtection="1">
      <alignment horizontal="center" vertical="center" wrapText="1"/>
      <protection locked="0"/>
    </xf>
    <xf numFmtId="44" fontId="6" fillId="0" borderId="5" xfId="0" applyNumberFormat="1" applyFont="1" applyBorder="1" applyAlignment="1" applyProtection="1">
      <alignment horizontal="center" vertical="center"/>
      <protection locked="0"/>
    </xf>
    <xf numFmtId="44" fontId="6" fillId="0" borderId="0" xfId="0" applyNumberFormat="1" applyFont="1" applyAlignment="1" applyProtection="1">
      <alignment horizontal="center" vertical="center"/>
      <protection locked="0"/>
    </xf>
    <xf numFmtId="44" fontId="3" fillId="0" borderId="0" xfId="2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44" fontId="9" fillId="0" borderId="93" xfId="0" applyNumberFormat="1" applyFont="1" applyBorder="1" applyAlignment="1">
      <alignment horizontal="center" vertical="center"/>
    </xf>
    <xf numFmtId="44" fontId="9" fillId="0" borderId="9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60" xfId="0" applyFont="1" applyBorder="1" applyAlignment="1">
      <alignment horizontal="left" vertical="center" indent="1"/>
    </xf>
    <xf numFmtId="0" fontId="3" fillId="0" borderId="92" xfId="0" applyFont="1" applyBorder="1" applyAlignment="1">
      <alignment horizontal="left" vertical="center" indent="1"/>
    </xf>
    <xf numFmtId="44" fontId="9" fillId="0" borderId="19" xfId="0" applyNumberFormat="1" applyFont="1" applyBorder="1" applyAlignment="1">
      <alignment horizontal="center" vertical="center"/>
    </xf>
    <xf numFmtId="44" fontId="9" fillId="0" borderId="13" xfId="0" applyNumberFormat="1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/>
    </xf>
    <xf numFmtId="0" fontId="4" fillId="0" borderId="0" xfId="0" applyFont="1"/>
  </cellXfs>
  <cellStyles count="3">
    <cellStyle name="Komma" xfId="1" builtinId="3"/>
    <cellStyle name="Standard" xfId="0" builtinId="0"/>
    <cellStyle name="Währung" xfId="2" builtinId="4"/>
  </cellStyles>
  <dxfs count="18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3C3C3C"/>
      <color rgb="FFEB5032"/>
      <color rgb="FFB2B2B2"/>
      <color rgb="FFECF3DE"/>
      <color rgb="FF96C446"/>
      <color rgb="FFFFE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2259406</xdr:colOff>
      <xdr:row>3</xdr:row>
      <xdr:rowOff>77931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" y="225136"/>
          <a:ext cx="2259406" cy="961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2247900</xdr:colOff>
      <xdr:row>3</xdr:row>
      <xdr:rowOff>70439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66725"/>
          <a:ext cx="2247900" cy="956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zoomScale="110" zoomScaleNormal="110" workbookViewId="0">
      <selection activeCell="D10" sqref="D10"/>
    </sheetView>
  </sheetViews>
  <sheetFormatPr baseColWidth="10" defaultColWidth="10.42578125" defaultRowHeight="12" outlineLevelCol="1"/>
  <cols>
    <col min="1" max="1" width="3.42578125" style="4" customWidth="1"/>
    <col min="2" max="2" width="34.7109375" style="4" customWidth="1"/>
    <col min="3" max="3" width="10" style="4" bestFit="1" customWidth="1"/>
    <col min="4" max="4" width="11.7109375" style="4" bestFit="1" customWidth="1"/>
    <col min="5" max="5" width="15.28515625" style="4" bestFit="1" customWidth="1"/>
    <col min="6" max="6" width="9.42578125" style="4" customWidth="1"/>
    <col min="7" max="7" width="13.28515625" style="4" bestFit="1" customWidth="1"/>
    <col min="8" max="8" width="14.7109375" style="4" bestFit="1" customWidth="1"/>
    <col min="9" max="10" width="10.140625" style="4" customWidth="1"/>
    <col min="11" max="11" width="16.28515625" style="4" customWidth="1"/>
    <col min="12" max="12" width="16.28515625" style="4" customWidth="1" outlineLevel="1"/>
    <col min="13" max="13" width="16.140625" style="4" customWidth="1" outlineLevel="1"/>
    <col min="14" max="14" width="17.140625" style="4" customWidth="1" outlineLevel="1"/>
    <col min="15" max="15" width="21.85546875" style="4" customWidth="1" outlineLevel="1"/>
    <col min="16" max="16" width="12.5703125" style="4" customWidth="1" outlineLevel="1"/>
    <col min="17" max="17" width="9.42578125" style="4" customWidth="1" outlineLevel="1"/>
    <col min="18" max="18" width="22" style="4" customWidth="1" outlineLevel="1"/>
    <col min="19" max="20" width="14.140625" style="4" customWidth="1" outlineLevel="1"/>
    <col min="21" max="16384" width="10.42578125" style="4"/>
  </cols>
  <sheetData>
    <row r="1" spans="1:17" ht="18" customHeight="1">
      <c r="L1" s="125" t="s">
        <v>21</v>
      </c>
      <c r="M1" s="125" t="s">
        <v>29</v>
      </c>
      <c r="N1" s="127" t="s">
        <v>34</v>
      </c>
      <c r="O1" s="129" t="s">
        <v>35</v>
      </c>
    </row>
    <row r="2" spans="1:17" ht="30" customHeight="1" thickBot="1">
      <c r="A2" s="132"/>
      <c r="B2" s="133" t="s">
        <v>43</v>
      </c>
      <c r="C2" s="134"/>
      <c r="D2" s="134"/>
      <c r="E2" s="134"/>
      <c r="I2" s="7"/>
      <c r="J2" s="7"/>
      <c r="L2" s="126"/>
      <c r="M2" s="126"/>
      <c r="N2" s="128"/>
      <c r="O2" s="130"/>
      <c r="P2" s="131"/>
      <c r="Q2" s="131"/>
    </row>
    <row r="3" spans="1:17" ht="39.950000000000003" customHeight="1" thickBot="1">
      <c r="A3" s="132"/>
      <c r="B3" s="9"/>
      <c r="C3" s="144" t="s">
        <v>26</v>
      </c>
      <c r="D3" s="145"/>
      <c r="E3" s="146"/>
      <c r="I3" s="147" t="s">
        <v>36</v>
      </c>
      <c r="J3" s="148"/>
      <c r="L3" s="5"/>
      <c r="M3" s="5"/>
      <c r="N3" s="5" t="s">
        <v>20</v>
      </c>
      <c r="O3" s="5" t="s">
        <v>20</v>
      </c>
      <c r="P3" s="8"/>
      <c r="Q3" s="8"/>
    </row>
    <row r="4" spans="1:17" ht="24.75" thickBot="1">
      <c r="A4" s="132"/>
      <c r="B4" s="10"/>
      <c r="C4" s="11" t="s">
        <v>0</v>
      </c>
      <c r="D4" s="12" t="s">
        <v>1</v>
      </c>
      <c r="E4" s="13" t="s">
        <v>27</v>
      </c>
      <c r="G4" s="14"/>
      <c r="H4" s="14"/>
      <c r="I4" s="149" t="s">
        <v>37</v>
      </c>
      <c r="J4" s="150"/>
      <c r="L4" s="58" t="s">
        <v>3</v>
      </c>
      <c r="M4" s="16" t="s">
        <v>3</v>
      </c>
      <c r="N4" s="15" t="s">
        <v>3</v>
      </c>
      <c r="O4" s="15" t="s">
        <v>3</v>
      </c>
      <c r="P4" s="131"/>
      <c r="Q4" s="131"/>
    </row>
    <row r="5" spans="1:17" s="23" customFormat="1" ht="33" customHeight="1" thickBot="1">
      <c r="A5" s="132"/>
      <c r="B5" s="17" t="s">
        <v>25</v>
      </c>
      <c r="C5" s="91">
        <v>400000</v>
      </c>
      <c r="D5" s="18">
        <v>80</v>
      </c>
      <c r="E5" s="93">
        <f>C5*D5/100</f>
        <v>320000</v>
      </c>
      <c r="F5" s="20"/>
      <c r="G5" s="140" t="s">
        <v>30</v>
      </c>
      <c r="H5" s="141"/>
      <c r="I5" s="142">
        <f>N8</f>
        <v>-296400</v>
      </c>
      <c r="J5" s="143"/>
      <c r="K5" s="4"/>
      <c r="L5" s="59">
        <f>(C5-E5)*C13/100</f>
        <v>6400</v>
      </c>
      <c r="M5" s="22">
        <f>E5*C14/100</f>
        <v>44800</v>
      </c>
      <c r="N5" s="21">
        <f>C6*-C12/100</f>
        <v>-279000</v>
      </c>
      <c r="O5" s="21">
        <f>((C6-E6)*-C12/100)-(E6*C14/100)</f>
        <v>-274194</v>
      </c>
      <c r="P5" s="123" t="s">
        <v>4</v>
      </c>
      <c r="Q5" s="124"/>
    </row>
    <row r="6" spans="1:17" ht="33" customHeight="1" thickBot="1">
      <c r="A6" s="132"/>
      <c r="B6" s="24" t="s">
        <v>5</v>
      </c>
      <c r="C6" s="92">
        <v>1800000</v>
      </c>
      <c r="D6" s="18">
        <v>17.8</v>
      </c>
      <c r="E6" s="94">
        <f>(C6)*D6/100</f>
        <v>320400</v>
      </c>
      <c r="F6" s="26"/>
      <c r="G6" s="135" t="s">
        <v>31</v>
      </c>
      <c r="H6" s="136"/>
      <c r="I6" s="137">
        <f>O8</f>
        <v>-276489.59999999998</v>
      </c>
      <c r="J6" s="138"/>
      <c r="L6" s="54"/>
      <c r="M6" s="55"/>
      <c r="N6" s="27">
        <f>C5*C13/100</f>
        <v>32000</v>
      </c>
      <c r="O6" s="27">
        <f>L5+M5</f>
        <v>51200</v>
      </c>
      <c r="P6" s="109" t="s">
        <v>6</v>
      </c>
      <c r="Q6" s="110"/>
    </row>
    <row r="7" spans="1:17" ht="21.95" customHeight="1" thickBot="1">
      <c r="A7" s="132"/>
      <c r="B7" s="28"/>
      <c r="C7" s="29"/>
      <c r="D7" s="1"/>
      <c r="E7" s="30">
        <f>SUM(E5:E6)</f>
        <v>640400</v>
      </c>
      <c r="F7" s="31"/>
      <c r="G7" s="111" t="s">
        <v>22</v>
      </c>
      <c r="H7" s="112"/>
      <c r="I7" s="113">
        <f>I6-I5</f>
        <v>19910.400000000023</v>
      </c>
      <c r="J7" s="114"/>
      <c r="L7" s="56"/>
      <c r="M7" s="57"/>
      <c r="N7" s="21">
        <f>(N5+N6)*1.2</f>
        <v>-296400</v>
      </c>
      <c r="O7" s="21">
        <f>(O5+O6)*1.2</f>
        <v>-267592.8</v>
      </c>
      <c r="P7" s="115" t="s">
        <v>41</v>
      </c>
      <c r="Q7" s="116"/>
    </row>
    <row r="8" spans="1:17" ht="12" customHeight="1" thickBot="1">
      <c r="A8" s="132"/>
      <c r="B8" s="2"/>
      <c r="C8" s="2"/>
      <c r="D8" s="2"/>
      <c r="E8" s="32" t="s">
        <v>32</v>
      </c>
      <c r="F8" s="33"/>
      <c r="L8" s="34" t="s">
        <v>18</v>
      </c>
      <c r="M8" s="35">
        <f>O17</f>
        <v>7696.8</v>
      </c>
      <c r="N8" s="117">
        <f>N7</f>
        <v>-296400</v>
      </c>
      <c r="O8" s="117">
        <f>O7-M8-M9</f>
        <v>-276489.59999999998</v>
      </c>
      <c r="P8" s="119" t="s">
        <v>40</v>
      </c>
      <c r="Q8" s="120"/>
    </row>
    <row r="9" spans="1:17" ht="20.100000000000001" customHeight="1" thickBot="1">
      <c r="A9" s="132"/>
      <c r="B9" s="36" t="s">
        <v>28</v>
      </c>
      <c r="E9" s="37"/>
      <c r="G9" s="52"/>
      <c r="H9" s="122"/>
      <c r="I9" s="122"/>
      <c r="J9" s="122"/>
      <c r="L9" s="38" t="s">
        <v>19</v>
      </c>
      <c r="M9" s="39">
        <f>VLOOKUP(C15,P14:Q19,2)*4*C15</f>
        <v>1200</v>
      </c>
      <c r="N9" s="118"/>
      <c r="O9" s="118"/>
      <c r="P9" s="121"/>
      <c r="Q9" s="120"/>
    </row>
    <row r="10" spans="1:17" ht="29.1" customHeight="1" thickBot="1">
      <c r="A10" s="132"/>
      <c r="B10" s="40"/>
      <c r="C10" s="40"/>
      <c r="D10" s="40"/>
      <c r="E10" s="40"/>
      <c r="F10" s="41"/>
      <c r="G10" s="139"/>
      <c r="H10" s="139"/>
      <c r="I10" s="139"/>
      <c r="J10" s="139"/>
      <c r="L10" s="6"/>
      <c r="M10" s="6"/>
      <c r="N10" s="6"/>
      <c r="O10" s="90">
        <f>O8-N8</f>
        <v>19910.400000000023</v>
      </c>
      <c r="P10" s="95" t="s">
        <v>42</v>
      </c>
      <c r="Q10" s="96"/>
    </row>
    <row r="11" spans="1:17" ht="17.100000000000001" customHeight="1" thickBot="1">
      <c r="A11" s="132"/>
      <c r="B11" s="42" t="s">
        <v>7</v>
      </c>
      <c r="C11" s="43" t="s">
        <v>2</v>
      </c>
      <c r="F11" s="60"/>
      <c r="G11" s="61"/>
      <c r="H11" s="61"/>
      <c r="I11" s="62"/>
      <c r="J11" s="63"/>
    </row>
    <row r="12" spans="1:17" ht="19.5" customHeight="1" thickBot="1">
      <c r="A12" s="132"/>
      <c r="B12" s="3" t="s">
        <v>24</v>
      </c>
      <c r="C12" s="44">
        <v>15.5</v>
      </c>
      <c r="F12" s="64" t="s">
        <v>8</v>
      </c>
      <c r="G12" s="65"/>
      <c r="H12" s="45"/>
      <c r="I12" s="97" t="s">
        <v>9</v>
      </c>
      <c r="J12" s="98"/>
      <c r="L12" s="99" t="s">
        <v>11</v>
      </c>
      <c r="M12" s="100"/>
      <c r="N12" s="100"/>
      <c r="O12" s="100"/>
      <c r="P12" s="101" t="s">
        <v>15</v>
      </c>
      <c r="Q12" s="102"/>
    </row>
    <row r="13" spans="1:17" ht="19.5" customHeight="1" thickBot="1">
      <c r="A13" s="132"/>
      <c r="B13" s="46" t="s">
        <v>10</v>
      </c>
      <c r="C13" s="47">
        <v>8</v>
      </c>
      <c r="F13" s="103" t="s">
        <v>38</v>
      </c>
      <c r="G13" s="104"/>
      <c r="H13" s="104"/>
      <c r="I13" s="104"/>
      <c r="J13" s="105"/>
      <c r="L13" s="66" t="s">
        <v>12</v>
      </c>
      <c r="M13" s="67" t="s">
        <v>13</v>
      </c>
      <c r="N13" s="75" t="s">
        <v>2</v>
      </c>
      <c r="O13" s="67" t="s">
        <v>4</v>
      </c>
      <c r="P13" s="82" t="s">
        <v>16</v>
      </c>
      <c r="Q13" s="83" t="s">
        <v>17</v>
      </c>
    </row>
    <row r="14" spans="1:17" ht="19.5" customHeight="1" thickBot="1">
      <c r="A14" s="132"/>
      <c r="B14" s="46" t="s">
        <v>23</v>
      </c>
      <c r="C14" s="48">
        <v>14</v>
      </c>
      <c r="F14" s="103"/>
      <c r="G14" s="104"/>
      <c r="H14" s="104"/>
      <c r="I14" s="104"/>
      <c r="J14" s="105"/>
      <c r="L14" s="68">
        <v>1</v>
      </c>
      <c r="M14" s="71">
        <v>500</v>
      </c>
      <c r="N14" s="76">
        <v>2.4E-2</v>
      </c>
      <c r="O14" s="79">
        <f>IF(L14&lt;=$E$7,MIN($E$7-N(M13),M14-N(M13))*N14,0)</f>
        <v>12</v>
      </c>
      <c r="P14" s="84">
        <v>10</v>
      </c>
      <c r="Q14" s="85">
        <v>7.5</v>
      </c>
    </row>
    <row r="15" spans="1:17" ht="19.5" customHeight="1" thickBot="1">
      <c r="A15" s="132"/>
      <c r="B15" s="53" t="s">
        <v>33</v>
      </c>
      <c r="C15" s="49">
        <v>100</v>
      </c>
      <c r="F15" s="103"/>
      <c r="G15" s="104"/>
      <c r="H15" s="104"/>
      <c r="I15" s="104"/>
      <c r="J15" s="105"/>
      <c r="L15" s="69">
        <v>501</v>
      </c>
      <c r="M15" s="72">
        <v>1500</v>
      </c>
      <c r="N15" s="77">
        <v>1.7999999999999999E-2</v>
      </c>
      <c r="O15" s="80">
        <f>IF(L15&lt;=$E$7,MIN($E$7-N(M14),M15-N(M14))*N15,0)</f>
        <v>18</v>
      </c>
      <c r="P15" s="84">
        <v>20</v>
      </c>
      <c r="Q15" s="85">
        <v>6.5</v>
      </c>
    </row>
    <row r="16" spans="1:17" ht="19.5" customHeight="1">
      <c r="A16" s="132"/>
      <c r="D16" s="132"/>
      <c r="E16" s="132"/>
      <c r="F16" s="103"/>
      <c r="G16" s="104"/>
      <c r="H16" s="104"/>
      <c r="I16" s="104"/>
      <c r="J16" s="105"/>
      <c r="L16" s="69">
        <v>1501</v>
      </c>
      <c r="M16" s="73">
        <v>1000000</v>
      </c>
      <c r="N16" s="77">
        <v>1.2E-2</v>
      </c>
      <c r="O16" s="80">
        <f>IF(L16&lt;=$E$7,MIN($E$7-N(M15),M16-N(M15))*N16,0)</f>
        <v>7666.8</v>
      </c>
      <c r="P16" s="84">
        <v>30</v>
      </c>
      <c r="Q16" s="85">
        <v>5</v>
      </c>
    </row>
    <row r="17" spans="1:17" ht="19.5" customHeight="1" thickBot="1">
      <c r="A17" s="132"/>
      <c r="B17" s="4" t="s">
        <v>39</v>
      </c>
      <c r="F17" s="103"/>
      <c r="G17" s="104"/>
      <c r="H17" s="104"/>
      <c r="I17" s="104"/>
      <c r="J17" s="105"/>
      <c r="L17" s="70"/>
      <c r="M17" s="74"/>
      <c r="N17" s="78" t="s">
        <v>14</v>
      </c>
      <c r="O17" s="81">
        <f>SUM(O14:O16)</f>
        <v>7696.8</v>
      </c>
      <c r="P17" s="84">
        <v>40</v>
      </c>
      <c r="Q17" s="85">
        <v>4</v>
      </c>
    </row>
    <row r="18" spans="1:17" ht="19.5" customHeight="1" thickBot="1">
      <c r="A18" s="132"/>
      <c r="F18" s="106"/>
      <c r="G18" s="107"/>
      <c r="H18" s="107"/>
      <c r="I18" s="107"/>
      <c r="J18" s="108"/>
      <c r="L18" s="50"/>
      <c r="M18" s="50"/>
      <c r="N18" s="50"/>
      <c r="O18" s="50"/>
      <c r="P18" s="86">
        <v>50</v>
      </c>
      <c r="Q18" s="87">
        <v>3.5</v>
      </c>
    </row>
    <row r="19" spans="1:17" ht="19.5" customHeight="1" thickBot="1">
      <c r="A19" s="132"/>
      <c r="K19" s="50"/>
      <c r="N19" s="51"/>
      <c r="O19" s="50"/>
      <c r="P19" s="88">
        <v>100</v>
      </c>
      <c r="Q19" s="89">
        <v>3</v>
      </c>
    </row>
    <row r="20" spans="1:17" ht="19.5" customHeight="1">
      <c r="A20" s="132"/>
      <c r="B20" s="6"/>
    </row>
    <row r="21" spans="1:17" ht="18" customHeight="1">
      <c r="A21" s="132"/>
    </row>
    <row r="22" spans="1:17" ht="18" customHeight="1">
      <c r="A22" s="132"/>
    </row>
    <row r="23" spans="1:17" ht="18" customHeight="1">
      <c r="A23" s="132"/>
    </row>
    <row r="24" spans="1:17" ht="18" customHeight="1">
      <c r="A24" s="132"/>
    </row>
    <row r="25" spans="1:17" ht="18" customHeight="1">
      <c r="A25" s="132"/>
    </row>
    <row r="26" spans="1:17" ht="18" customHeight="1">
      <c r="A26" s="132"/>
    </row>
    <row r="27" spans="1:17" ht="18" customHeight="1">
      <c r="A27" s="132"/>
    </row>
  </sheetData>
  <mergeCells count="31">
    <mergeCell ref="A2:A27"/>
    <mergeCell ref="B2:E2"/>
    <mergeCell ref="G6:H6"/>
    <mergeCell ref="I6:J6"/>
    <mergeCell ref="G10:J10"/>
    <mergeCell ref="G5:H5"/>
    <mergeCell ref="I5:J5"/>
    <mergeCell ref="C3:E3"/>
    <mergeCell ref="I3:J3"/>
    <mergeCell ref="I4:J4"/>
    <mergeCell ref="D16:E16"/>
    <mergeCell ref="P5:Q5"/>
    <mergeCell ref="L1:L2"/>
    <mergeCell ref="M1:M2"/>
    <mergeCell ref="N1:N2"/>
    <mergeCell ref="O1:O2"/>
    <mergeCell ref="P2:Q2"/>
    <mergeCell ref="P4:Q4"/>
    <mergeCell ref="P6:Q6"/>
    <mergeCell ref="G7:H7"/>
    <mergeCell ref="I7:J7"/>
    <mergeCell ref="P7:Q7"/>
    <mergeCell ref="N8:N9"/>
    <mergeCell ref="O8:O9"/>
    <mergeCell ref="P8:Q9"/>
    <mergeCell ref="H9:J9"/>
    <mergeCell ref="P10:Q10"/>
    <mergeCell ref="I12:J12"/>
    <mergeCell ref="L12:O12"/>
    <mergeCell ref="P12:Q12"/>
    <mergeCell ref="F13:J18"/>
  </mergeCells>
  <conditionalFormatting sqref="G9:H9 P10">
    <cfRule type="cellIs" dxfId="17" priority="4" operator="lessThan">
      <formula>0</formula>
    </cfRule>
  </conditionalFormatting>
  <conditionalFormatting sqref="I7">
    <cfRule type="cellIs" dxfId="16" priority="1" operator="lessThan">
      <formula>0</formula>
    </cfRule>
  </conditionalFormatting>
  <conditionalFormatting sqref="L5:O5 I5:I6 N6:O8">
    <cfRule type="cellIs" dxfId="15" priority="8" operator="greaterThan">
      <formula>0</formula>
    </cfRule>
    <cfRule type="cellIs" dxfId="14" priority="9" operator="lessThan">
      <formula>0</formula>
    </cfRule>
  </conditionalFormatting>
  <conditionalFormatting sqref="N17:O17">
    <cfRule type="cellIs" dxfId="13" priority="5" operator="lessThan">
      <formula>0</formula>
    </cfRule>
  </conditionalFormatting>
  <conditionalFormatting sqref="O10">
    <cfRule type="cellIs" dxfId="12" priority="2" operator="greaterThan">
      <formula>0</formula>
    </cfRule>
    <cfRule type="cellIs" dxfId="11" priority="3" operator="lessThan">
      <formula>0</formula>
    </cfRule>
  </conditionalFormatting>
  <conditionalFormatting sqref="P12">
    <cfRule type="cellIs" dxfId="10" priority="7" operator="lessThan">
      <formula>0</formula>
    </cfRule>
  </conditionalFormatting>
  <conditionalFormatting sqref="P13:Q13">
    <cfRule type="cellIs" dxfId="9" priority="6" operator="lessThan"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&amp;L&amp;1#&amp;"Calibri"&amp;10&amp;K000000A1 Classification: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zoomScaleNormal="100" workbookViewId="0">
      <selection activeCell="E12" sqref="E12"/>
    </sheetView>
  </sheetViews>
  <sheetFormatPr baseColWidth="10" defaultColWidth="10.42578125" defaultRowHeight="12" outlineLevelCol="1"/>
  <cols>
    <col min="1" max="1" width="3.42578125" style="4" customWidth="1"/>
    <col min="2" max="2" width="34.7109375" style="4" customWidth="1"/>
    <col min="3" max="3" width="10" style="4" bestFit="1" customWidth="1"/>
    <col min="4" max="4" width="11.7109375" style="4" bestFit="1" customWidth="1"/>
    <col min="5" max="5" width="16.5703125" style="4" customWidth="1"/>
    <col min="6" max="6" width="9.42578125" style="4" customWidth="1"/>
    <col min="7" max="7" width="13.28515625" style="4" bestFit="1" customWidth="1"/>
    <col min="8" max="8" width="14.7109375" style="4" bestFit="1" customWidth="1"/>
    <col min="9" max="10" width="10.140625" style="4" customWidth="1"/>
    <col min="11" max="11" width="16.28515625" style="4" customWidth="1"/>
    <col min="12" max="12" width="16.28515625" style="4" customWidth="1" outlineLevel="1"/>
    <col min="13" max="13" width="16.140625" style="4" bestFit="1" customWidth="1" outlineLevel="1"/>
    <col min="14" max="14" width="17.140625" style="4" customWidth="1" outlineLevel="1"/>
    <col min="15" max="15" width="21.85546875" style="4" customWidth="1" outlineLevel="1"/>
    <col min="16" max="16" width="12.5703125" style="4" bestFit="1" customWidth="1" outlineLevel="1"/>
    <col min="17" max="17" width="9.42578125" style="4" bestFit="1" customWidth="1" outlineLevel="1"/>
    <col min="18" max="18" width="22" style="4" bestFit="1" customWidth="1" outlineLevel="1"/>
    <col min="19" max="20" width="14.140625" style="4" customWidth="1" outlineLevel="1"/>
    <col min="21" max="16384" width="10.42578125" style="4"/>
  </cols>
  <sheetData>
    <row r="1" spans="1:17" ht="36.75" customHeight="1">
      <c r="L1" s="125" t="s">
        <v>21</v>
      </c>
      <c r="M1" s="125" t="s">
        <v>29</v>
      </c>
      <c r="N1" s="127" t="s">
        <v>34</v>
      </c>
      <c r="O1" s="129" t="s">
        <v>35</v>
      </c>
    </row>
    <row r="2" spans="1:17" ht="30" customHeight="1" thickBot="1">
      <c r="A2" s="132"/>
      <c r="B2" s="133" t="s">
        <v>44</v>
      </c>
      <c r="C2" s="134"/>
      <c r="D2" s="134"/>
      <c r="E2" s="134"/>
      <c r="I2" s="7"/>
      <c r="J2" s="7"/>
      <c r="L2" s="126"/>
      <c r="M2" s="126"/>
      <c r="N2" s="128"/>
      <c r="O2" s="130"/>
      <c r="P2" s="131"/>
      <c r="Q2" s="131"/>
    </row>
    <row r="3" spans="1:17" ht="39.950000000000003" customHeight="1" thickBot="1">
      <c r="A3" s="132"/>
      <c r="B3" s="9"/>
      <c r="C3" s="144" t="s">
        <v>26</v>
      </c>
      <c r="D3" s="145"/>
      <c r="E3" s="146"/>
      <c r="I3" s="147" t="s">
        <v>36</v>
      </c>
      <c r="J3" s="148"/>
      <c r="L3" s="5"/>
      <c r="M3" s="5"/>
      <c r="N3" s="5" t="s">
        <v>20</v>
      </c>
      <c r="O3" s="5" t="s">
        <v>20</v>
      </c>
      <c r="P3" s="8"/>
      <c r="Q3" s="8"/>
    </row>
    <row r="4" spans="1:17" ht="24.75" thickBot="1">
      <c r="A4" s="132"/>
      <c r="B4" s="10"/>
      <c r="C4" s="11" t="s">
        <v>0</v>
      </c>
      <c r="D4" s="12" t="s">
        <v>1</v>
      </c>
      <c r="E4" s="13" t="s">
        <v>27</v>
      </c>
      <c r="G4" s="14"/>
      <c r="H4" s="14"/>
      <c r="I4" s="149" t="s">
        <v>37</v>
      </c>
      <c r="J4" s="150"/>
      <c r="L4" s="58" t="s">
        <v>3</v>
      </c>
      <c r="M4" s="16" t="s">
        <v>3</v>
      </c>
      <c r="N4" s="15" t="s">
        <v>3</v>
      </c>
      <c r="O4" s="15" t="s">
        <v>3</v>
      </c>
      <c r="P4" s="131"/>
      <c r="Q4" s="131"/>
    </row>
    <row r="5" spans="1:17" s="23" customFormat="1" ht="33" customHeight="1" thickBot="1">
      <c r="A5" s="132"/>
      <c r="B5" s="17" t="s">
        <v>25</v>
      </c>
      <c r="C5" s="91">
        <v>400000</v>
      </c>
      <c r="D5" s="18">
        <v>80</v>
      </c>
      <c r="E5" s="19">
        <f>C5*D5/100</f>
        <v>320000</v>
      </c>
      <c r="F5" s="20"/>
      <c r="G5" s="140" t="s">
        <v>30</v>
      </c>
      <c r="H5" s="141"/>
      <c r="I5" s="142">
        <f>N8</f>
        <v>-296400</v>
      </c>
      <c r="J5" s="143"/>
      <c r="K5" s="4"/>
      <c r="L5" s="59">
        <f>(C5-E5)*C13/100</f>
        <v>6400</v>
      </c>
      <c r="M5" s="22">
        <f>E5*C14/100</f>
        <v>44800</v>
      </c>
      <c r="N5" s="21">
        <f>C6*-C12/100</f>
        <v>-279000</v>
      </c>
      <c r="O5" s="21">
        <f>((C6-E6)*-C12/100)-(E6*C14/100)</f>
        <v>-274194</v>
      </c>
      <c r="P5" s="123" t="s">
        <v>4</v>
      </c>
      <c r="Q5" s="124"/>
    </row>
    <row r="6" spans="1:17" ht="33" customHeight="1" thickBot="1">
      <c r="A6" s="132"/>
      <c r="B6" s="24" t="s">
        <v>5</v>
      </c>
      <c r="C6" s="92">
        <v>1800000</v>
      </c>
      <c r="D6" s="18">
        <v>17.8</v>
      </c>
      <c r="E6" s="25">
        <f>(C6)*D6/100</f>
        <v>320400</v>
      </c>
      <c r="F6" s="26"/>
      <c r="G6" s="135" t="s">
        <v>31</v>
      </c>
      <c r="H6" s="136"/>
      <c r="I6" s="137">
        <f>O8</f>
        <v>-276489.59999999998</v>
      </c>
      <c r="J6" s="138"/>
      <c r="L6" s="54"/>
      <c r="M6" s="55"/>
      <c r="N6" s="27">
        <f>C5*C13/100</f>
        <v>32000</v>
      </c>
      <c r="O6" s="27">
        <f>L5+M5</f>
        <v>51200</v>
      </c>
      <c r="P6" s="109" t="s">
        <v>6</v>
      </c>
      <c r="Q6" s="110"/>
    </row>
    <row r="7" spans="1:17" ht="21.95" customHeight="1" thickBot="1">
      <c r="A7" s="132"/>
      <c r="B7" s="28"/>
      <c r="C7" s="29"/>
      <c r="D7" s="1"/>
      <c r="E7" s="30">
        <f>SUM(E5:E6)</f>
        <v>640400</v>
      </c>
      <c r="F7" s="31"/>
      <c r="G7" s="111" t="s">
        <v>22</v>
      </c>
      <c r="H7" s="112"/>
      <c r="I7" s="113">
        <f>I6-I5</f>
        <v>19910.400000000023</v>
      </c>
      <c r="J7" s="114"/>
      <c r="L7" s="56"/>
      <c r="M7" s="57"/>
      <c r="N7" s="21">
        <f>(N5+N6)*1.2</f>
        <v>-296400</v>
      </c>
      <c r="O7" s="21">
        <f>(O5+O6)*1.2</f>
        <v>-267592.8</v>
      </c>
      <c r="P7" s="115" t="s">
        <v>41</v>
      </c>
      <c r="Q7" s="116"/>
    </row>
    <row r="8" spans="1:17" ht="12" customHeight="1" thickBot="1">
      <c r="A8" s="132"/>
      <c r="B8" s="2"/>
      <c r="C8" s="2"/>
      <c r="D8" s="2"/>
      <c r="E8" s="32" t="s">
        <v>32</v>
      </c>
      <c r="F8" s="33"/>
      <c r="L8" s="34" t="s">
        <v>18</v>
      </c>
      <c r="M8" s="35">
        <f>O17</f>
        <v>7696.8</v>
      </c>
      <c r="N8" s="117">
        <f>N7</f>
        <v>-296400</v>
      </c>
      <c r="O8" s="117">
        <f>O7-M8-M9</f>
        <v>-276489.59999999998</v>
      </c>
      <c r="P8" s="119" t="s">
        <v>40</v>
      </c>
      <c r="Q8" s="120"/>
    </row>
    <row r="9" spans="1:17" ht="20.100000000000001" customHeight="1" thickBot="1">
      <c r="A9" s="132"/>
      <c r="B9" s="36" t="s">
        <v>28</v>
      </c>
      <c r="E9" s="37"/>
      <c r="G9" s="52"/>
      <c r="H9" s="122"/>
      <c r="I9" s="122"/>
      <c r="J9" s="122"/>
      <c r="L9" s="38" t="s">
        <v>19</v>
      </c>
      <c r="M9" s="39">
        <f>VLOOKUP(C15,P14:Q19,2)*4*C15</f>
        <v>1200</v>
      </c>
      <c r="N9" s="118"/>
      <c r="O9" s="118"/>
      <c r="P9" s="121"/>
      <c r="Q9" s="120"/>
    </row>
    <row r="10" spans="1:17" ht="29.1" customHeight="1" thickBot="1">
      <c r="A10" s="132"/>
      <c r="B10" s="40"/>
      <c r="C10" s="40"/>
      <c r="D10" s="40"/>
      <c r="E10" s="40"/>
      <c r="F10" s="41"/>
      <c r="G10" s="139"/>
      <c r="H10" s="139"/>
      <c r="I10" s="139"/>
      <c r="J10" s="139"/>
      <c r="L10" s="6"/>
      <c r="M10" s="6"/>
      <c r="N10" s="6"/>
      <c r="O10" s="90">
        <f>O8-N8</f>
        <v>19910.400000000023</v>
      </c>
      <c r="P10" s="95" t="s">
        <v>42</v>
      </c>
      <c r="Q10" s="96"/>
    </row>
    <row r="11" spans="1:17" ht="17.100000000000001" customHeight="1" thickBot="1">
      <c r="A11" s="132"/>
      <c r="B11" s="42" t="s">
        <v>7</v>
      </c>
      <c r="C11" s="43" t="s">
        <v>2</v>
      </c>
      <c r="F11" s="60"/>
      <c r="G11" s="61"/>
      <c r="H11" s="61"/>
      <c r="I11" s="62"/>
      <c r="J11" s="63"/>
    </row>
    <row r="12" spans="1:17" ht="19.5" customHeight="1" thickBot="1">
      <c r="A12" s="132"/>
      <c r="B12" s="3" t="s">
        <v>24</v>
      </c>
      <c r="C12" s="44">
        <v>15.5</v>
      </c>
      <c r="F12" s="64" t="s">
        <v>8</v>
      </c>
      <c r="G12" s="65"/>
      <c r="H12" s="45"/>
      <c r="I12" s="97" t="s">
        <v>9</v>
      </c>
      <c r="J12" s="98"/>
      <c r="L12" s="99" t="s">
        <v>11</v>
      </c>
      <c r="M12" s="100"/>
      <c r="N12" s="100"/>
      <c r="O12" s="100"/>
      <c r="P12" s="101" t="s">
        <v>15</v>
      </c>
      <c r="Q12" s="102"/>
    </row>
    <row r="13" spans="1:17" ht="19.5" customHeight="1" thickBot="1">
      <c r="A13" s="132"/>
      <c r="B13" s="46" t="s">
        <v>10</v>
      </c>
      <c r="C13" s="47">
        <v>8</v>
      </c>
      <c r="F13" s="103" t="s">
        <v>38</v>
      </c>
      <c r="G13" s="104"/>
      <c r="H13" s="104"/>
      <c r="I13" s="104"/>
      <c r="J13" s="105"/>
      <c r="L13" s="66" t="s">
        <v>12</v>
      </c>
      <c r="M13" s="67" t="s">
        <v>13</v>
      </c>
      <c r="N13" s="75" t="s">
        <v>2</v>
      </c>
      <c r="O13" s="67" t="s">
        <v>4</v>
      </c>
      <c r="P13" s="82" t="s">
        <v>16</v>
      </c>
      <c r="Q13" s="83" t="s">
        <v>17</v>
      </c>
    </row>
    <row r="14" spans="1:17" ht="19.5" customHeight="1" thickBot="1">
      <c r="A14" s="132"/>
      <c r="B14" s="46" t="s">
        <v>23</v>
      </c>
      <c r="C14" s="48">
        <v>14</v>
      </c>
      <c r="F14" s="103"/>
      <c r="G14" s="104"/>
      <c r="H14" s="104"/>
      <c r="I14" s="104"/>
      <c r="J14" s="105"/>
      <c r="L14" s="68">
        <v>1</v>
      </c>
      <c r="M14" s="71">
        <v>500</v>
      </c>
      <c r="N14" s="76">
        <v>2.4E-2</v>
      </c>
      <c r="O14" s="79">
        <f>IF(L14&lt;=$E$7,MIN($E$7-N(M13),M14-N(M13))*N14,0)</f>
        <v>12</v>
      </c>
      <c r="P14" s="84">
        <v>10</v>
      </c>
      <c r="Q14" s="85">
        <v>7.5</v>
      </c>
    </row>
    <row r="15" spans="1:17" ht="19.5" customHeight="1" thickBot="1">
      <c r="A15" s="132"/>
      <c r="B15" s="53" t="s">
        <v>33</v>
      </c>
      <c r="C15" s="49">
        <v>100</v>
      </c>
      <c r="F15" s="103"/>
      <c r="G15" s="104"/>
      <c r="H15" s="104"/>
      <c r="I15" s="104"/>
      <c r="J15" s="105"/>
      <c r="L15" s="69">
        <v>501</v>
      </c>
      <c r="M15" s="72">
        <v>1500</v>
      </c>
      <c r="N15" s="77">
        <v>1.7999999999999999E-2</v>
      </c>
      <c r="O15" s="80">
        <f>IF(L15&lt;=$E$7,MIN($E$7-N(M14),M15-N(M14))*N15,0)</f>
        <v>18</v>
      </c>
      <c r="P15" s="84">
        <v>20</v>
      </c>
      <c r="Q15" s="85">
        <v>6.5</v>
      </c>
    </row>
    <row r="16" spans="1:17" ht="19.5" customHeight="1">
      <c r="A16" s="132"/>
      <c r="D16" s="132"/>
      <c r="E16" s="132"/>
      <c r="F16" s="103"/>
      <c r="G16" s="104"/>
      <c r="H16" s="104"/>
      <c r="I16" s="104"/>
      <c r="J16" s="105"/>
      <c r="L16" s="69">
        <v>1501</v>
      </c>
      <c r="M16" s="73">
        <v>1000000</v>
      </c>
      <c r="N16" s="77">
        <v>1.2E-2</v>
      </c>
      <c r="O16" s="80">
        <f>IF(L16&lt;=$E$7,MIN($E$7-N(M15),M16-N(M15))*N16,0)</f>
        <v>7666.8</v>
      </c>
      <c r="P16" s="84">
        <v>30</v>
      </c>
      <c r="Q16" s="85">
        <v>5</v>
      </c>
    </row>
    <row r="17" spans="1:17" ht="19.5" customHeight="1" thickBot="1">
      <c r="A17" s="132"/>
      <c r="F17" s="103"/>
      <c r="G17" s="104"/>
      <c r="H17" s="104"/>
      <c r="I17" s="104"/>
      <c r="J17" s="105"/>
      <c r="L17" s="70"/>
      <c r="M17" s="74"/>
      <c r="N17" s="78" t="s">
        <v>14</v>
      </c>
      <c r="O17" s="81">
        <f>SUM(O14:O16)</f>
        <v>7696.8</v>
      </c>
      <c r="P17" s="84">
        <v>40</v>
      </c>
      <c r="Q17" s="85">
        <v>4</v>
      </c>
    </row>
    <row r="18" spans="1:17" ht="19.5" customHeight="1" thickBot="1">
      <c r="A18" s="132"/>
      <c r="F18" s="106"/>
      <c r="G18" s="107"/>
      <c r="H18" s="107"/>
      <c r="I18" s="107"/>
      <c r="J18" s="108"/>
      <c r="L18" s="50"/>
      <c r="M18" s="50"/>
      <c r="N18" s="50"/>
      <c r="O18" s="50"/>
      <c r="P18" s="86">
        <v>50</v>
      </c>
      <c r="Q18" s="87">
        <v>3.5</v>
      </c>
    </row>
    <row r="19" spans="1:17" ht="19.5" customHeight="1" thickBot="1">
      <c r="A19" s="132"/>
      <c r="F19" s="151" t="s">
        <v>39</v>
      </c>
      <c r="G19" s="151"/>
      <c r="H19" s="151"/>
      <c r="I19" s="151"/>
      <c r="J19" s="151"/>
      <c r="K19" s="50"/>
      <c r="N19" s="51"/>
      <c r="O19" s="50"/>
      <c r="P19" s="88">
        <v>100</v>
      </c>
      <c r="Q19" s="89">
        <v>3</v>
      </c>
    </row>
    <row r="20" spans="1:17" ht="19.5" customHeight="1">
      <c r="A20" s="132"/>
      <c r="B20" s="6"/>
    </row>
    <row r="21" spans="1:17" ht="18" customHeight="1">
      <c r="A21" s="132"/>
    </row>
    <row r="22" spans="1:17" ht="18" customHeight="1">
      <c r="A22" s="132"/>
    </row>
    <row r="23" spans="1:17" ht="18" customHeight="1">
      <c r="A23" s="132"/>
    </row>
    <row r="24" spans="1:17" ht="18" customHeight="1">
      <c r="A24" s="132"/>
    </row>
    <row r="25" spans="1:17" ht="18" customHeight="1">
      <c r="A25" s="132"/>
    </row>
    <row r="26" spans="1:17" ht="18" customHeight="1">
      <c r="A26" s="132"/>
    </row>
    <row r="27" spans="1:17" ht="18" customHeight="1">
      <c r="A27" s="132"/>
    </row>
  </sheetData>
  <mergeCells count="32">
    <mergeCell ref="A2:A27"/>
    <mergeCell ref="B2:E2"/>
    <mergeCell ref="G6:H6"/>
    <mergeCell ref="D16:E16"/>
    <mergeCell ref="H9:J9"/>
    <mergeCell ref="I4:J4"/>
    <mergeCell ref="I5:J5"/>
    <mergeCell ref="I6:J6"/>
    <mergeCell ref="I7:J7"/>
    <mergeCell ref="F19:J19"/>
    <mergeCell ref="F13:J18"/>
    <mergeCell ref="P2:Q2"/>
    <mergeCell ref="C3:E3"/>
    <mergeCell ref="I3:J3"/>
    <mergeCell ref="P4:Q4"/>
    <mergeCell ref="G5:H5"/>
    <mergeCell ref="P5:Q5"/>
    <mergeCell ref="L1:L2"/>
    <mergeCell ref="M1:M2"/>
    <mergeCell ref="N1:N2"/>
    <mergeCell ref="O1:O2"/>
    <mergeCell ref="P10:Q10"/>
    <mergeCell ref="L12:O12"/>
    <mergeCell ref="P6:Q6"/>
    <mergeCell ref="G7:H7"/>
    <mergeCell ref="P7:Q7"/>
    <mergeCell ref="O8:O9"/>
    <mergeCell ref="P8:Q9"/>
    <mergeCell ref="I12:J12"/>
    <mergeCell ref="G10:J10"/>
    <mergeCell ref="P12:Q12"/>
    <mergeCell ref="N8:N9"/>
  </mergeCells>
  <conditionalFormatting sqref="G9:H9 P10">
    <cfRule type="cellIs" dxfId="8" priority="4" operator="lessThan">
      <formula>0</formula>
    </cfRule>
  </conditionalFormatting>
  <conditionalFormatting sqref="I7">
    <cfRule type="cellIs" dxfId="7" priority="1" operator="lessThan">
      <formula>0</formula>
    </cfRule>
  </conditionalFormatting>
  <conditionalFormatting sqref="L5:O5 I5:I6 N6:O8">
    <cfRule type="cellIs" dxfId="6" priority="11" operator="greaterThan">
      <formula>0</formula>
    </cfRule>
    <cfRule type="cellIs" dxfId="5" priority="12" operator="lessThan">
      <formula>0</formula>
    </cfRule>
  </conditionalFormatting>
  <conditionalFormatting sqref="N17:O17">
    <cfRule type="cellIs" dxfId="4" priority="5" operator="lessThan">
      <formula>0</formula>
    </cfRule>
  </conditionalFormatting>
  <conditionalFormatting sqref="O10">
    <cfRule type="cellIs" dxfId="3" priority="2" operator="greaterThan">
      <formula>0</formula>
    </cfRule>
    <cfRule type="cellIs" dxfId="2" priority="3" operator="lessThan">
      <formula>0</formula>
    </cfRule>
  </conditionalFormatting>
  <conditionalFormatting sqref="P12">
    <cfRule type="cellIs" dxfId="1" priority="7" operator="lessThan">
      <formula>0</formula>
    </cfRule>
  </conditionalFormatting>
  <conditionalFormatting sqref="P13:Q13">
    <cfRule type="cellIs" dxfId="0" priority="6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headerFooter>
    <oddFooter>&amp;L&amp;1#&amp;"Calibri"&amp;10&amp;K000000A1 Classification: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F4AE5CF56A584CB845F1D819A82D24" ma:contentTypeVersion="15" ma:contentTypeDescription="Ein neues Dokument erstellen." ma:contentTypeScope="" ma:versionID="78d98d65c40258160032e64b4265aeee">
  <xsd:schema xmlns:xsd="http://www.w3.org/2001/XMLSchema" xmlns:xs="http://www.w3.org/2001/XMLSchema" xmlns:p="http://schemas.microsoft.com/office/2006/metadata/properties" xmlns:ns3="00d90a9d-db68-49fd-b212-8c27afb658d7" xmlns:ns4="22f2ab3e-78ee-4061-8b3a-f7bde48ac5e8" targetNamespace="http://schemas.microsoft.com/office/2006/metadata/properties" ma:root="true" ma:fieldsID="7820c31dec20133de194506e4a0dd125" ns3:_="" ns4:_="">
    <xsd:import namespace="00d90a9d-db68-49fd-b212-8c27afb658d7"/>
    <xsd:import namespace="22f2ab3e-78ee-4061-8b3a-f7bde48ac5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0a9d-db68-49fd-b212-8c27afb65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2ab3e-78ee-4061-8b3a-f7bde48ac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d90a9d-db68-49fd-b212-8c27afb658d7" xsi:nil="true"/>
  </documentManagement>
</p:properties>
</file>

<file path=customXml/itemProps1.xml><?xml version="1.0" encoding="utf-8"?>
<ds:datastoreItem xmlns:ds="http://schemas.openxmlformats.org/officeDocument/2006/customXml" ds:itemID="{82BC3A83-2580-4C11-9AA4-4025F6432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0FE4D-5738-443B-A59F-DA81DB834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90a9d-db68-49fd-b212-8c27afb658d7"/>
    <ds:schemaRef ds:uri="22f2ab3e-78ee-4061-8b3a-f7bde48ac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73A3B1-F46F-4D57-B506-1D7C8006081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0d90a9d-db68-49fd-b212-8c27afb658d7"/>
    <ds:schemaRef ds:uri="22f2ab3e-78ee-4061-8b3a-f7bde48ac5e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Kompakt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>Proll Andreas</cp:lastModifiedBy>
  <cp:revision/>
  <dcterms:created xsi:type="dcterms:W3CDTF">2023-05-18T03:21:04Z</dcterms:created>
  <dcterms:modified xsi:type="dcterms:W3CDTF">2024-02-13T10:21:04Z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0x0101003AF4AE5CF56A584CB845F1D819A82D24</vt:lpwstr>
  </property>
  <property fmtid="{D5CDD505-2E9C-101B-9397-08002B2CF9AE}" pid="3" name="MSIP_Label_91665e81-b407-4c05-bc63-9319ce4a6025_Enabled">
    <vt:lpwstr>true</vt:lpwstr>
  </property>
  <property fmtid="{D5CDD505-2E9C-101B-9397-08002B2CF9AE}" pid="4" name="MSIP_Label_91665e81-b407-4c05-bc63-9319ce4a6025_SetDate">
    <vt:lpwstr>2024-02-13T10:21:04Z</vt:lpwstr>
  </property>
  <property fmtid="{D5CDD505-2E9C-101B-9397-08002B2CF9AE}" pid="5" name="MSIP_Label_91665e81-b407-4c05-bc63-9319ce4a6025_Method">
    <vt:lpwstr>Standard</vt:lpwstr>
  </property>
  <property fmtid="{D5CDD505-2E9C-101B-9397-08002B2CF9AE}" pid="6" name="MSIP_Label_91665e81-b407-4c05-bc63-9319ce4a6025_Name">
    <vt:lpwstr>A1_internal</vt:lpwstr>
  </property>
  <property fmtid="{D5CDD505-2E9C-101B-9397-08002B2CF9AE}" pid="7" name="MSIP_Label_91665e81-b407-4c05-bc63-9319ce4a6025_SiteId">
    <vt:lpwstr>26a1e041-d3a2-4d59-a14a-acaedd98e798</vt:lpwstr>
  </property>
  <property fmtid="{D5CDD505-2E9C-101B-9397-08002B2CF9AE}" pid="8" name="MSIP_Label_91665e81-b407-4c05-bc63-9319ce4a6025_ActionId">
    <vt:lpwstr>bd9ee5d9-19d3-4c8c-8fae-ad12248f0381</vt:lpwstr>
  </property>
  <property fmtid="{D5CDD505-2E9C-101B-9397-08002B2CF9AE}" pid="9" name="MSIP_Label_91665e81-b407-4c05-bc63-9319ce4a6025_ContentBits">
    <vt:lpwstr>2</vt:lpwstr>
  </property>
</Properties>
</file>